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n Jorge\Base con formato\12 Industria y Energía\excel\"/>
    </mc:Choice>
  </mc:AlternateContent>
  <bookViews>
    <workbookView xWindow="0" yWindow="0" windowWidth="28800" windowHeight="11700"/>
  </bookViews>
  <sheets>
    <sheet name="Cuadro 12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B66" i="1"/>
  <c r="B65" i="1"/>
  <c r="B64" i="1"/>
  <c r="B63" i="1"/>
</calcChain>
</file>

<file path=xl/sharedStrings.xml><?xml version="1.0" encoding="utf-8"?>
<sst xmlns="http://schemas.openxmlformats.org/spreadsheetml/2006/main" count="30" uniqueCount="30">
  <si>
    <t>Cuadro 1211</t>
  </si>
  <si>
    <t>COSTA RICA: ENERGÍA ELÉCTRICA PRODUCIDA Y CONSUMIDA POR USO DE 1940 A 2018</t>
  </si>
  <si>
    <t>Año</t>
  </si>
  <si>
    <t>Energía eléctrica producida y consumida</t>
  </si>
  <si>
    <t>Hidro</t>
  </si>
  <si>
    <t>Térmica</t>
  </si>
  <si>
    <t>Energía eléctrica porcentaje de uso por sectores</t>
  </si>
  <si>
    <t>Electricidad producida en GWH</t>
  </si>
  <si>
    <t>Número de clientes residenciales miles</t>
  </si>
  <si>
    <t>Energía neta consumida en 000 Kwh y TetraCal</t>
  </si>
  <si>
    <t>Energía neta consumida en Tera-Joules</t>
  </si>
  <si>
    <t xml:space="preserve">Consumo residencial </t>
  </si>
  <si>
    <t>General</t>
  </si>
  <si>
    <t>Uso comercial</t>
  </si>
  <si>
    <t>Industrial</t>
  </si>
  <si>
    <t>Uso agroindustrial</t>
  </si>
  <si>
    <t>Transporte</t>
  </si>
  <si>
    <t>Alumbrado</t>
  </si>
  <si>
    <t>Otros</t>
  </si>
  <si>
    <t>Notas:</t>
  </si>
  <si>
    <t>Energía eléctrica en miles Kwh equivalentes 1946-1962.</t>
  </si>
  <si>
    <t>Energía eléctrica en Tetracalorias equivalente 1965-1979.</t>
  </si>
  <si>
    <t>Energía eléctrica producida 1965-2000 en Gigawatt horas Gwh.</t>
  </si>
  <si>
    <t>Fuentes:</t>
  </si>
  <si>
    <t>1946-1954, total producido UCR/PDECR, No.1, cuadro anexo 8.</t>
  </si>
  <si>
    <t>1946-1962, energía neta por tipo de energía,  UCR/PDECR, No.6, cuadro II.1, por tipo de consumidor, cuadro V.4.</t>
  </si>
  <si>
    <t>1965-1979, PNUD-Programa Energético del Istmo Centoamericano, serie histórica de balances energéticos 1965-1979, cuadros de consumo neto de energía.</t>
  </si>
  <si>
    <t>1980-1998, UCR-FLACSO, Centroamérica en Cifras 1980-2000, cuadro 2.6.1.</t>
  </si>
  <si>
    <t>1965-1999, Ballestero, Lesmes (2002), Memoria Estadística del Sector Energía de Costa Rica 2000-2001, cuadro 3.23.</t>
  </si>
  <si>
    <t>2000-2018, Autoridad Reguladora de los Servicios Públicos (ARESEP), Estadísticas del Mercado Eléctrico Nacional disponibles en: https://aresep-my.sharepoint.com/:x:/g/personal/multimedia_aresep_go_cr/EQK57Omk7ftAu7AwxocSmeEB3SiQU2Vu0MWIJ65VCCs2hg?rtime=B-ryMZCw10g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</si>
</sst>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0" xfId="2" applyFont="1" applyFill="1" applyAlignment="1">
      <alignment horizontal="center"/>
    </xf>
    <xf numFmtId="0" fontId="3" fillId="0" borderId="0" xfId="0" applyFont="1"/>
    <xf numFmtId="0" fontId="2" fillId="2" borderId="0" xfId="2" applyFont="1" applyFill="1"/>
    <xf numFmtId="0" fontId="3" fillId="2" borderId="0" xfId="0" applyFont="1" applyFill="1"/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top" wrapText="1"/>
    </xf>
    <xf numFmtId="164" fontId="4" fillId="2" borderId="0" xfId="1" applyNumberFormat="1" applyFont="1" applyFill="1" applyBorder="1" applyAlignment="1">
      <alignment vertical="top" wrapText="1"/>
    </xf>
    <xf numFmtId="0" fontId="4" fillId="2" borderId="0" xfId="2" applyFont="1" applyFill="1" applyBorder="1" applyAlignment="1">
      <alignment horizontal="center"/>
    </xf>
    <xf numFmtId="164" fontId="4" fillId="2" borderId="0" xfId="1" applyNumberFormat="1" applyFont="1" applyFill="1" applyBorder="1"/>
    <xf numFmtId="0" fontId="3" fillId="2" borderId="0" xfId="0" applyFont="1" applyFill="1" applyBorder="1"/>
    <xf numFmtId="0" fontId="4" fillId="2" borderId="3" xfId="2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vertical="top" wrapText="1"/>
    </xf>
    <xf numFmtId="164" fontId="4" fillId="2" borderId="3" xfId="1" applyNumberFormat="1" applyFont="1" applyFill="1" applyBorder="1"/>
    <xf numFmtId="0" fontId="2" fillId="2" borderId="0" xfId="2" applyFont="1" applyFill="1" applyAlignment="1">
      <alignment vertical="top" wrapText="1"/>
    </xf>
    <xf numFmtId="0" fontId="4" fillId="2" borderId="0" xfId="2" applyFont="1" applyFill="1"/>
    <xf numFmtId="0" fontId="4" fillId="2" borderId="0" xfId="2" applyFont="1" applyFill="1" applyAlignment="1">
      <alignment horizontal="justify" vertical="center" wrapText="1"/>
    </xf>
    <xf numFmtId="0" fontId="0" fillId="2" borderId="0" xfId="0" applyFill="1" applyAlignment="1">
      <alignment horizontal="justify" vertical="center" wrapText="1"/>
    </xf>
    <xf numFmtId="0" fontId="4" fillId="2" borderId="0" xfId="2" applyFont="1" applyFill="1" applyAlignment="1">
      <alignment vertical="top" wrapText="1"/>
    </xf>
    <xf numFmtId="0" fontId="6" fillId="0" borderId="0" xfId="0" applyFont="1"/>
    <xf numFmtId="0" fontId="4" fillId="0" borderId="0" xfId="2" applyFont="1"/>
    <xf numFmtId="0" fontId="4" fillId="0" borderId="0" xfId="2" applyFont="1" applyAlignment="1">
      <alignment vertical="top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workbookViewId="0">
      <pane xSplit="1" ySplit="5" topLeftCell="B64" activePane="bottomRight" state="frozen"/>
      <selection pane="topRight" activeCell="B1" sqref="B1"/>
      <selection pane="bottomLeft" activeCell="A6" sqref="A6"/>
      <selection pane="bottomRight" sqref="A1:O95"/>
    </sheetView>
  </sheetViews>
  <sheetFormatPr baseColWidth="10" defaultRowHeight="12.75" x14ac:dyDescent="0.2"/>
  <cols>
    <col min="1" max="1" width="8.7109375" style="22" bestFit="1" customWidth="1"/>
    <col min="2" max="2" width="19.140625" style="2" customWidth="1"/>
    <col min="3" max="3" width="19.28515625" style="2" customWidth="1"/>
    <col min="4" max="4" width="23.7109375" style="2" customWidth="1"/>
    <col min="5" max="5" width="22.85546875" style="2" customWidth="1"/>
    <col min="6" max="6" width="5.85546875" style="2" bestFit="1" customWidth="1"/>
    <col min="7" max="7" width="8.42578125" style="2" bestFit="1" customWidth="1"/>
    <col min="8" max="9" width="16" style="2" customWidth="1"/>
    <col min="10" max="10" width="10" style="2" bestFit="1" customWidth="1"/>
    <col min="11" max="11" width="10" style="2" customWidth="1"/>
    <col min="12" max="12" width="13.28515625" style="2" customWidth="1"/>
    <col min="13" max="13" width="10.7109375" style="2" bestFit="1" customWidth="1"/>
    <col min="14" max="14" width="10.7109375" style="2" customWidth="1"/>
    <col min="15" max="15" width="5.7109375" style="2" bestFit="1" customWidth="1"/>
    <col min="16" max="16" width="11.42578125" style="2"/>
    <col min="17" max="17" width="14.85546875" style="2" customWidth="1"/>
    <col min="18" max="18" width="17" style="2" customWidth="1"/>
    <col min="19" max="19" width="16" style="2" customWidth="1"/>
    <col min="20" max="20" width="17" style="2" customWidth="1"/>
    <col min="21" max="21" width="1.42578125" style="2" customWidth="1"/>
    <col min="22" max="27" width="11.42578125" style="2"/>
    <col min="28" max="28" width="9.85546875" style="2" customWidth="1"/>
    <col min="29" max="29" width="2.42578125" style="2" customWidth="1"/>
    <col min="30" max="16384" width="11.42578125" style="2"/>
  </cols>
  <sheetData>
    <row r="1" spans="1: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5" t="s">
        <v>2</v>
      </c>
      <c r="B4" s="6" t="s">
        <v>3</v>
      </c>
      <c r="C4" s="6"/>
      <c r="D4" s="6"/>
      <c r="E4" s="6"/>
      <c r="F4" s="5" t="s">
        <v>4</v>
      </c>
      <c r="G4" s="5" t="s">
        <v>5</v>
      </c>
      <c r="H4" s="6" t="s">
        <v>6</v>
      </c>
      <c r="I4" s="6"/>
      <c r="J4" s="6"/>
      <c r="K4" s="6"/>
      <c r="L4" s="6"/>
      <c r="M4" s="6"/>
      <c r="N4" s="6"/>
      <c r="O4" s="6"/>
    </row>
    <row r="5" spans="1:15" ht="33.75" customHeight="1" x14ac:dyDescent="0.2">
      <c r="A5" s="7"/>
      <c r="B5" s="8" t="s">
        <v>7</v>
      </c>
      <c r="C5" s="8" t="s">
        <v>8</v>
      </c>
      <c r="D5" s="8" t="s">
        <v>9</v>
      </c>
      <c r="E5" s="8" t="s">
        <v>10</v>
      </c>
      <c r="F5" s="7"/>
      <c r="G5" s="7"/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  <c r="O5" s="8" t="s">
        <v>18</v>
      </c>
    </row>
    <row r="6" spans="1:15" x14ac:dyDescent="0.2">
      <c r="A6" s="9">
        <v>1940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2">
      <c r="A7" s="11">
        <v>1941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">
      <c r="A8" s="9">
        <v>1942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x14ac:dyDescent="0.2">
      <c r="A9" s="11">
        <v>1943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">
      <c r="A10" s="9">
        <v>1944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x14ac:dyDescent="0.2">
      <c r="A11" s="11">
        <v>1945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">
      <c r="A12" s="9">
        <v>1946</v>
      </c>
      <c r="B12" s="10">
        <v>142</v>
      </c>
      <c r="C12" s="10">
        <v>26</v>
      </c>
      <c r="D12" s="10">
        <v>95</v>
      </c>
      <c r="E12" s="10"/>
      <c r="F12" s="10">
        <v>88</v>
      </c>
      <c r="G12" s="10">
        <v>7</v>
      </c>
      <c r="H12" s="10">
        <v>63</v>
      </c>
      <c r="I12" s="10"/>
      <c r="J12" s="10">
        <v>12</v>
      </c>
      <c r="K12" s="10"/>
      <c r="L12" s="10">
        <v>10</v>
      </c>
      <c r="M12" s="10"/>
      <c r="N12" s="10"/>
      <c r="O12" s="10"/>
    </row>
    <row r="13" spans="1:15" x14ac:dyDescent="0.2">
      <c r="A13" s="11">
        <v>1947</v>
      </c>
      <c r="B13" s="12">
        <v>152</v>
      </c>
      <c r="C13" s="12">
        <v>28</v>
      </c>
      <c r="D13" s="12">
        <v>104</v>
      </c>
      <c r="E13" s="12"/>
      <c r="F13" s="12">
        <v>97</v>
      </c>
      <c r="G13" s="12">
        <v>7</v>
      </c>
      <c r="H13" s="12">
        <v>62</v>
      </c>
      <c r="I13" s="12"/>
      <c r="J13" s="12">
        <v>12</v>
      </c>
      <c r="K13" s="12"/>
      <c r="L13" s="12">
        <v>10</v>
      </c>
      <c r="M13" s="12"/>
      <c r="N13" s="12"/>
      <c r="O13" s="12"/>
    </row>
    <row r="14" spans="1:15" x14ac:dyDescent="0.2">
      <c r="A14" s="9">
        <v>1948</v>
      </c>
      <c r="B14" s="10">
        <v>155</v>
      </c>
      <c r="C14" s="10">
        <v>30</v>
      </c>
      <c r="D14" s="10">
        <v>106</v>
      </c>
      <c r="E14" s="10"/>
      <c r="F14" s="10">
        <v>99</v>
      </c>
      <c r="G14" s="10">
        <v>7</v>
      </c>
      <c r="H14" s="10">
        <v>63</v>
      </c>
      <c r="I14" s="10"/>
      <c r="J14" s="10">
        <v>12</v>
      </c>
      <c r="K14" s="10"/>
      <c r="L14" s="10">
        <v>10</v>
      </c>
      <c r="M14" s="10"/>
      <c r="N14" s="10"/>
      <c r="O14" s="10"/>
    </row>
    <row r="15" spans="1:15" x14ac:dyDescent="0.2">
      <c r="A15" s="11">
        <v>1949</v>
      </c>
      <c r="B15" s="12">
        <v>168</v>
      </c>
      <c r="C15" s="12">
        <v>32</v>
      </c>
      <c r="D15" s="12">
        <v>116</v>
      </c>
      <c r="E15" s="12"/>
      <c r="F15" s="12">
        <v>108</v>
      </c>
      <c r="G15" s="12">
        <v>7</v>
      </c>
      <c r="H15" s="12">
        <v>65</v>
      </c>
      <c r="I15" s="12"/>
      <c r="J15" s="12">
        <v>12</v>
      </c>
      <c r="K15" s="12"/>
      <c r="L15" s="12">
        <v>10</v>
      </c>
      <c r="M15" s="12"/>
      <c r="N15" s="12"/>
      <c r="O15" s="12"/>
    </row>
    <row r="16" spans="1:15" x14ac:dyDescent="0.2">
      <c r="A16" s="9">
        <v>1950</v>
      </c>
      <c r="B16" s="10">
        <v>185</v>
      </c>
      <c r="C16" s="10">
        <v>34</v>
      </c>
      <c r="D16" s="10">
        <v>138</v>
      </c>
      <c r="E16" s="10"/>
      <c r="F16" s="10">
        <v>130</v>
      </c>
      <c r="G16" s="10">
        <v>8</v>
      </c>
      <c r="H16" s="10">
        <v>67</v>
      </c>
      <c r="I16" s="10"/>
      <c r="J16" s="10">
        <v>12</v>
      </c>
      <c r="K16" s="10"/>
      <c r="L16" s="10">
        <v>9</v>
      </c>
      <c r="M16" s="10"/>
      <c r="N16" s="10"/>
      <c r="O16" s="10"/>
    </row>
    <row r="17" spans="1:15" x14ac:dyDescent="0.2">
      <c r="A17" s="11">
        <v>1951</v>
      </c>
      <c r="B17" s="12">
        <v>196</v>
      </c>
      <c r="C17" s="12">
        <v>35</v>
      </c>
      <c r="D17" s="12">
        <v>149</v>
      </c>
      <c r="E17" s="12"/>
      <c r="F17" s="12">
        <v>140</v>
      </c>
      <c r="G17" s="12">
        <v>9</v>
      </c>
      <c r="H17" s="12">
        <v>69</v>
      </c>
      <c r="I17" s="12"/>
      <c r="J17" s="12">
        <v>12</v>
      </c>
      <c r="K17" s="12"/>
      <c r="L17" s="12">
        <v>9</v>
      </c>
      <c r="M17" s="12"/>
      <c r="N17" s="12"/>
      <c r="O17" s="12"/>
    </row>
    <row r="18" spans="1:15" x14ac:dyDescent="0.2">
      <c r="A18" s="9">
        <v>1952</v>
      </c>
      <c r="B18" s="10">
        <v>215</v>
      </c>
      <c r="C18" s="10">
        <v>36</v>
      </c>
      <c r="D18" s="10">
        <v>161</v>
      </c>
      <c r="E18" s="10"/>
      <c r="F18" s="10">
        <v>152</v>
      </c>
      <c r="G18" s="10">
        <v>9</v>
      </c>
      <c r="H18" s="10">
        <v>69</v>
      </c>
      <c r="I18" s="10"/>
      <c r="J18" s="10">
        <v>12</v>
      </c>
      <c r="K18" s="10"/>
      <c r="L18" s="10">
        <v>10</v>
      </c>
      <c r="M18" s="10"/>
      <c r="N18" s="10"/>
      <c r="O18" s="10"/>
    </row>
    <row r="19" spans="1:15" x14ac:dyDescent="0.2">
      <c r="A19" s="11">
        <v>1953</v>
      </c>
      <c r="B19" s="12">
        <v>241</v>
      </c>
      <c r="C19" s="12">
        <v>51</v>
      </c>
      <c r="D19" s="12">
        <v>193</v>
      </c>
      <c r="E19" s="12"/>
      <c r="F19" s="12">
        <v>183</v>
      </c>
      <c r="G19" s="12">
        <v>10</v>
      </c>
      <c r="H19" s="12">
        <v>69</v>
      </c>
      <c r="I19" s="12"/>
      <c r="J19" s="12">
        <v>13</v>
      </c>
      <c r="K19" s="12"/>
      <c r="L19" s="12">
        <v>9</v>
      </c>
      <c r="M19" s="12"/>
      <c r="N19" s="12"/>
      <c r="O19" s="12"/>
    </row>
    <row r="20" spans="1:15" x14ac:dyDescent="0.2">
      <c r="A20" s="9">
        <v>1954</v>
      </c>
      <c r="B20" s="10">
        <v>266</v>
      </c>
      <c r="C20" s="10">
        <v>54</v>
      </c>
      <c r="D20" s="10">
        <v>208</v>
      </c>
      <c r="E20" s="10"/>
      <c r="F20" s="10">
        <v>194</v>
      </c>
      <c r="G20" s="10">
        <v>13</v>
      </c>
      <c r="H20" s="10">
        <v>69</v>
      </c>
      <c r="I20" s="10"/>
      <c r="J20" s="10">
        <v>13</v>
      </c>
      <c r="K20" s="10"/>
      <c r="L20" s="10">
        <v>9</v>
      </c>
      <c r="M20" s="10"/>
      <c r="N20" s="10"/>
      <c r="O20" s="10"/>
    </row>
    <row r="21" spans="1:15" x14ac:dyDescent="0.2">
      <c r="A21" s="11">
        <v>1955</v>
      </c>
      <c r="B21" s="12"/>
      <c r="C21" s="12">
        <v>59</v>
      </c>
      <c r="D21" s="12">
        <v>243</v>
      </c>
      <c r="E21" s="12"/>
      <c r="F21" s="12">
        <v>206</v>
      </c>
      <c r="G21" s="12">
        <v>37</v>
      </c>
      <c r="H21" s="12">
        <v>70</v>
      </c>
      <c r="I21" s="12"/>
      <c r="J21" s="12">
        <v>13</v>
      </c>
      <c r="K21" s="12"/>
      <c r="L21" s="12">
        <v>9</v>
      </c>
      <c r="M21" s="12"/>
      <c r="N21" s="12"/>
      <c r="O21" s="12"/>
    </row>
    <row r="22" spans="1:15" x14ac:dyDescent="0.2">
      <c r="A22" s="9">
        <v>1956</v>
      </c>
      <c r="B22" s="10"/>
      <c r="C22" s="10">
        <v>66</v>
      </c>
      <c r="D22" s="10">
        <v>273</v>
      </c>
      <c r="E22" s="10"/>
      <c r="F22" s="10">
        <v>218</v>
      </c>
      <c r="G22" s="10">
        <v>55</v>
      </c>
      <c r="H22" s="10">
        <v>70</v>
      </c>
      <c r="I22" s="10"/>
      <c r="J22" s="10">
        <v>13</v>
      </c>
      <c r="K22" s="10"/>
      <c r="L22" s="10">
        <v>8</v>
      </c>
      <c r="M22" s="10"/>
      <c r="N22" s="10"/>
      <c r="O22" s="10"/>
    </row>
    <row r="23" spans="1:15" x14ac:dyDescent="0.2">
      <c r="A23" s="11">
        <v>1957</v>
      </c>
      <c r="B23" s="12"/>
      <c r="C23" s="12">
        <v>74</v>
      </c>
      <c r="D23" s="12">
        <v>298</v>
      </c>
      <c r="E23" s="12"/>
      <c r="F23" s="12">
        <v>219</v>
      </c>
      <c r="G23" s="12">
        <v>80</v>
      </c>
      <c r="H23" s="12">
        <v>70</v>
      </c>
      <c r="I23" s="12"/>
      <c r="J23" s="12">
        <v>13</v>
      </c>
      <c r="K23" s="12"/>
      <c r="L23" s="12">
        <v>8</v>
      </c>
      <c r="M23" s="12"/>
      <c r="N23" s="12"/>
      <c r="O23" s="12"/>
    </row>
    <row r="24" spans="1:15" x14ac:dyDescent="0.2">
      <c r="A24" s="9">
        <v>1958</v>
      </c>
      <c r="B24" s="10"/>
      <c r="C24" s="10">
        <v>79</v>
      </c>
      <c r="D24" s="10">
        <v>320</v>
      </c>
      <c r="E24" s="10"/>
      <c r="F24" s="10">
        <v>257</v>
      </c>
      <c r="G24" s="10">
        <v>62</v>
      </c>
      <c r="H24" s="10">
        <v>70</v>
      </c>
      <c r="I24" s="10"/>
      <c r="J24" s="10">
        <v>13</v>
      </c>
      <c r="K24" s="10"/>
      <c r="L24" s="10">
        <v>8</v>
      </c>
      <c r="M24" s="10"/>
      <c r="N24" s="10"/>
      <c r="O24" s="10"/>
    </row>
    <row r="25" spans="1:15" x14ac:dyDescent="0.2">
      <c r="A25" s="11">
        <v>1959</v>
      </c>
      <c r="B25" s="12"/>
      <c r="C25" s="12">
        <v>84</v>
      </c>
      <c r="D25" s="12">
        <v>323</v>
      </c>
      <c r="E25" s="12"/>
      <c r="F25" s="12">
        <v>267</v>
      </c>
      <c r="G25" s="12">
        <v>56</v>
      </c>
      <c r="H25" s="12">
        <v>72</v>
      </c>
      <c r="I25" s="12"/>
      <c r="J25" s="12">
        <v>13</v>
      </c>
      <c r="K25" s="12"/>
      <c r="L25" s="12">
        <v>8</v>
      </c>
      <c r="M25" s="12"/>
      <c r="N25" s="12"/>
      <c r="O25" s="12"/>
    </row>
    <row r="26" spans="1:15" x14ac:dyDescent="0.2">
      <c r="A26" s="9">
        <v>1960</v>
      </c>
      <c r="B26" s="10"/>
      <c r="C26" s="10">
        <v>92</v>
      </c>
      <c r="D26" s="10">
        <v>368</v>
      </c>
      <c r="E26" s="10"/>
      <c r="F26" s="10">
        <v>321</v>
      </c>
      <c r="G26" s="10">
        <v>47</v>
      </c>
      <c r="H26" s="10">
        <v>70</v>
      </c>
      <c r="I26" s="10"/>
      <c r="J26" s="10">
        <v>12</v>
      </c>
      <c r="K26" s="10"/>
      <c r="L26" s="10">
        <v>9</v>
      </c>
      <c r="M26" s="10"/>
      <c r="N26" s="10"/>
      <c r="O26" s="10"/>
    </row>
    <row r="27" spans="1:15" x14ac:dyDescent="0.2">
      <c r="A27" s="11">
        <v>1961</v>
      </c>
      <c r="B27" s="12"/>
      <c r="C27" s="12">
        <v>97</v>
      </c>
      <c r="D27" s="12">
        <v>389</v>
      </c>
      <c r="E27" s="12"/>
      <c r="F27" s="12">
        <v>337</v>
      </c>
      <c r="G27" s="12">
        <v>52</v>
      </c>
      <c r="H27" s="12">
        <v>70</v>
      </c>
      <c r="I27" s="12"/>
      <c r="J27" s="12">
        <v>12</v>
      </c>
      <c r="K27" s="12"/>
      <c r="L27" s="12">
        <v>10</v>
      </c>
      <c r="M27" s="12"/>
      <c r="N27" s="12"/>
      <c r="O27" s="12"/>
    </row>
    <row r="28" spans="1:15" x14ac:dyDescent="0.2">
      <c r="A28" s="9">
        <v>1962</v>
      </c>
      <c r="B28" s="10"/>
      <c r="C28" s="10">
        <v>101</v>
      </c>
      <c r="D28" s="10">
        <v>413</v>
      </c>
      <c r="E28" s="10"/>
      <c r="F28" s="10">
        <v>358</v>
      </c>
      <c r="G28" s="10">
        <v>55</v>
      </c>
      <c r="H28" s="10">
        <v>70</v>
      </c>
      <c r="I28" s="10"/>
      <c r="J28" s="10">
        <v>13</v>
      </c>
      <c r="K28" s="10"/>
      <c r="L28" s="10">
        <v>11</v>
      </c>
      <c r="M28" s="10"/>
      <c r="N28" s="10"/>
      <c r="O28" s="10"/>
    </row>
    <row r="29" spans="1:15" x14ac:dyDescent="0.2">
      <c r="A29" s="11">
        <v>1963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">
      <c r="A30" s="9">
        <v>1964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2">
      <c r="A31" s="11">
        <v>1965</v>
      </c>
      <c r="B31" s="12">
        <v>647</v>
      </c>
      <c r="C31" s="12">
        <v>111</v>
      </c>
      <c r="D31" s="12">
        <v>482</v>
      </c>
      <c r="E31" s="12">
        <v>2018</v>
      </c>
      <c r="F31" s="12"/>
      <c r="G31" s="12"/>
      <c r="H31" s="12">
        <v>70</v>
      </c>
      <c r="I31" s="12"/>
      <c r="J31" s="12"/>
      <c r="K31" s="12"/>
      <c r="L31" s="12">
        <v>25</v>
      </c>
      <c r="M31" s="12">
        <v>2</v>
      </c>
      <c r="N31" s="12"/>
      <c r="O31" s="12">
        <v>3</v>
      </c>
    </row>
    <row r="32" spans="1:15" x14ac:dyDescent="0.2">
      <c r="A32" s="9">
        <v>1966</v>
      </c>
      <c r="B32" s="10">
        <v>697</v>
      </c>
      <c r="C32" s="10">
        <v>118</v>
      </c>
      <c r="D32" s="10">
        <v>519</v>
      </c>
      <c r="E32" s="10">
        <v>2173</v>
      </c>
      <c r="F32" s="10"/>
      <c r="G32" s="10"/>
      <c r="H32" s="10">
        <v>70</v>
      </c>
      <c r="I32" s="10"/>
      <c r="J32" s="10"/>
      <c r="K32" s="10"/>
      <c r="L32" s="10">
        <v>25</v>
      </c>
      <c r="M32" s="12">
        <v>2</v>
      </c>
      <c r="N32" s="10"/>
      <c r="O32" s="10">
        <v>3</v>
      </c>
    </row>
    <row r="33" spans="1:15" x14ac:dyDescent="0.2">
      <c r="A33" s="11">
        <v>1967</v>
      </c>
      <c r="B33" s="12">
        <v>757</v>
      </c>
      <c r="C33" s="12">
        <v>125</v>
      </c>
      <c r="D33" s="12">
        <v>570</v>
      </c>
      <c r="E33" s="12">
        <v>2386</v>
      </c>
      <c r="F33" s="12"/>
      <c r="G33" s="12"/>
      <c r="H33" s="12">
        <v>69</v>
      </c>
      <c r="I33" s="12"/>
      <c r="J33" s="12"/>
      <c r="K33" s="12"/>
      <c r="L33" s="12">
        <v>26</v>
      </c>
      <c r="M33" s="12">
        <v>1</v>
      </c>
      <c r="N33" s="12"/>
      <c r="O33" s="12">
        <v>3</v>
      </c>
    </row>
    <row r="34" spans="1:15" x14ac:dyDescent="0.2">
      <c r="A34" s="9">
        <v>1968</v>
      </c>
      <c r="B34" s="10">
        <v>833</v>
      </c>
      <c r="C34" s="10">
        <v>133</v>
      </c>
      <c r="D34" s="10">
        <v>630</v>
      </c>
      <c r="E34" s="10">
        <v>2638</v>
      </c>
      <c r="F34" s="10"/>
      <c r="G34" s="10"/>
      <c r="H34" s="10">
        <v>68</v>
      </c>
      <c r="I34" s="10"/>
      <c r="J34" s="10"/>
      <c r="K34" s="10"/>
      <c r="L34" s="10">
        <v>27</v>
      </c>
      <c r="M34" s="12">
        <v>1</v>
      </c>
      <c r="N34" s="10"/>
      <c r="O34" s="10">
        <v>3</v>
      </c>
    </row>
    <row r="35" spans="1:15" x14ac:dyDescent="0.2">
      <c r="A35" s="11">
        <v>1969</v>
      </c>
      <c r="B35" s="12">
        <v>901</v>
      </c>
      <c r="C35" s="12">
        <v>142</v>
      </c>
      <c r="D35" s="12">
        <v>677</v>
      </c>
      <c r="E35" s="12">
        <v>2834</v>
      </c>
      <c r="F35" s="12"/>
      <c r="G35" s="12"/>
      <c r="H35" s="12">
        <v>69</v>
      </c>
      <c r="I35" s="12"/>
      <c r="J35" s="12"/>
      <c r="K35" s="12"/>
      <c r="L35" s="12">
        <v>28</v>
      </c>
      <c r="M35" s="12">
        <v>1</v>
      </c>
      <c r="N35" s="12"/>
      <c r="O35" s="12">
        <v>2</v>
      </c>
    </row>
    <row r="36" spans="1:15" x14ac:dyDescent="0.2">
      <c r="A36" s="9">
        <v>1970</v>
      </c>
      <c r="B36" s="10">
        <v>1028</v>
      </c>
      <c r="C36" s="10">
        <v>152</v>
      </c>
      <c r="D36" s="10">
        <v>764</v>
      </c>
      <c r="E36" s="10">
        <v>3199</v>
      </c>
      <c r="F36" s="10"/>
      <c r="G36" s="10"/>
      <c r="H36" s="10">
        <v>67</v>
      </c>
      <c r="I36" s="10"/>
      <c r="J36" s="10"/>
      <c r="K36" s="10"/>
      <c r="L36" s="10">
        <v>29</v>
      </c>
      <c r="M36" s="12">
        <v>1</v>
      </c>
      <c r="N36" s="10"/>
      <c r="O36" s="10">
        <v>2</v>
      </c>
    </row>
    <row r="37" spans="1:15" x14ac:dyDescent="0.2">
      <c r="A37" s="11">
        <v>1971</v>
      </c>
      <c r="B37" s="12">
        <v>1148</v>
      </c>
      <c r="C37" s="12">
        <v>163</v>
      </c>
      <c r="D37" s="12">
        <v>858</v>
      </c>
      <c r="E37" s="12">
        <v>3593</v>
      </c>
      <c r="F37" s="12"/>
      <c r="G37" s="12"/>
      <c r="H37" s="12">
        <v>66</v>
      </c>
      <c r="I37" s="12"/>
      <c r="J37" s="12"/>
      <c r="K37" s="12"/>
      <c r="L37" s="12">
        <v>31</v>
      </c>
      <c r="M37" s="12">
        <v>1</v>
      </c>
      <c r="N37" s="12"/>
      <c r="O37" s="12">
        <v>2</v>
      </c>
    </row>
    <row r="38" spans="1:15" x14ac:dyDescent="0.2">
      <c r="A38" s="9">
        <v>1972</v>
      </c>
      <c r="B38" s="10">
        <v>1266</v>
      </c>
      <c r="C38" s="10">
        <v>175</v>
      </c>
      <c r="D38" s="10">
        <v>947</v>
      </c>
      <c r="E38" s="10">
        <v>3965</v>
      </c>
      <c r="F38" s="10"/>
      <c r="G38" s="10"/>
      <c r="H38" s="10">
        <v>66</v>
      </c>
      <c r="I38" s="10"/>
      <c r="J38" s="10"/>
      <c r="K38" s="10"/>
      <c r="L38" s="10">
        <v>31</v>
      </c>
      <c r="M38" s="12">
        <v>1</v>
      </c>
      <c r="N38" s="10"/>
      <c r="O38" s="10">
        <v>2</v>
      </c>
    </row>
    <row r="39" spans="1:15" x14ac:dyDescent="0.2">
      <c r="A39" s="11">
        <v>1973</v>
      </c>
      <c r="B39" s="12">
        <v>1347</v>
      </c>
      <c r="C39" s="12">
        <v>186</v>
      </c>
      <c r="D39" s="12">
        <v>1001</v>
      </c>
      <c r="E39" s="12">
        <v>4192</v>
      </c>
      <c r="F39" s="12"/>
      <c r="G39" s="12"/>
      <c r="H39" s="12">
        <v>66</v>
      </c>
      <c r="I39" s="12"/>
      <c r="J39" s="12"/>
      <c r="K39" s="12"/>
      <c r="L39" s="12">
        <v>31</v>
      </c>
      <c r="M39" s="12">
        <v>1</v>
      </c>
      <c r="N39" s="12"/>
      <c r="O39" s="12">
        <v>2</v>
      </c>
    </row>
    <row r="40" spans="1:15" x14ac:dyDescent="0.2">
      <c r="A40" s="9">
        <v>1974</v>
      </c>
      <c r="B40" s="10">
        <v>1468</v>
      </c>
      <c r="C40" s="10">
        <v>203</v>
      </c>
      <c r="D40" s="10">
        <v>1090</v>
      </c>
      <c r="E40" s="10">
        <v>4563</v>
      </c>
      <c r="F40" s="10"/>
      <c r="G40" s="10"/>
      <c r="H40" s="10">
        <v>66</v>
      </c>
      <c r="I40" s="10"/>
      <c r="J40" s="10"/>
      <c r="K40" s="10"/>
      <c r="L40" s="10">
        <v>32</v>
      </c>
      <c r="M40" s="12">
        <v>1</v>
      </c>
      <c r="N40" s="10"/>
      <c r="O40" s="10">
        <v>2</v>
      </c>
    </row>
    <row r="41" spans="1:15" x14ac:dyDescent="0.2">
      <c r="A41" s="11">
        <v>1975</v>
      </c>
      <c r="B41" s="12">
        <v>1531</v>
      </c>
      <c r="C41" s="12">
        <v>216</v>
      </c>
      <c r="D41" s="12">
        <v>1138</v>
      </c>
      <c r="E41" s="12">
        <v>4764</v>
      </c>
      <c r="F41" s="12"/>
      <c r="G41" s="12"/>
      <c r="H41" s="12">
        <v>67</v>
      </c>
      <c r="I41" s="12"/>
      <c r="J41" s="12"/>
      <c r="K41" s="12"/>
      <c r="L41" s="12">
        <v>30</v>
      </c>
      <c r="M41" s="12">
        <v>1</v>
      </c>
      <c r="N41" s="12"/>
      <c r="O41" s="12">
        <v>2</v>
      </c>
    </row>
    <row r="42" spans="1:15" x14ac:dyDescent="0.2">
      <c r="A42" s="9">
        <v>1976</v>
      </c>
      <c r="B42" s="10">
        <v>1647</v>
      </c>
      <c r="C42" s="10">
        <v>232</v>
      </c>
      <c r="D42" s="10">
        <v>1228</v>
      </c>
      <c r="E42" s="10">
        <v>5141</v>
      </c>
      <c r="F42" s="10"/>
      <c r="G42" s="10"/>
      <c r="H42" s="10">
        <v>68</v>
      </c>
      <c r="I42" s="10"/>
      <c r="J42" s="10"/>
      <c r="K42" s="10"/>
      <c r="L42" s="10">
        <v>29</v>
      </c>
      <c r="M42" s="12">
        <v>1</v>
      </c>
      <c r="N42" s="10"/>
      <c r="O42" s="10">
        <v>2</v>
      </c>
    </row>
    <row r="43" spans="1:15" x14ac:dyDescent="0.2">
      <c r="A43" s="11">
        <v>1977</v>
      </c>
      <c r="B43" s="12">
        <v>1760</v>
      </c>
      <c r="C43" s="12">
        <v>249</v>
      </c>
      <c r="D43" s="12">
        <v>1312</v>
      </c>
      <c r="E43" s="12">
        <v>5493</v>
      </c>
      <c r="F43" s="12"/>
      <c r="G43" s="12"/>
      <c r="H43" s="12">
        <v>65</v>
      </c>
      <c r="I43" s="12"/>
      <c r="J43" s="12"/>
      <c r="K43" s="12"/>
      <c r="L43" s="12">
        <v>32</v>
      </c>
      <c r="M43" s="12">
        <v>1</v>
      </c>
      <c r="N43" s="12"/>
      <c r="O43" s="12">
        <v>2</v>
      </c>
    </row>
    <row r="44" spans="1:15" x14ac:dyDescent="0.2">
      <c r="A44" s="9">
        <v>1978</v>
      </c>
      <c r="B44" s="10">
        <v>1925</v>
      </c>
      <c r="C44" s="10">
        <v>270</v>
      </c>
      <c r="D44" s="10">
        <v>1451</v>
      </c>
      <c r="E44" s="10">
        <v>6074</v>
      </c>
      <c r="F44" s="10"/>
      <c r="G44" s="10"/>
      <c r="H44" s="10">
        <v>63</v>
      </c>
      <c r="I44" s="10"/>
      <c r="J44" s="10"/>
      <c r="K44" s="10"/>
      <c r="L44" s="10">
        <v>34</v>
      </c>
      <c r="M44" s="12">
        <v>1</v>
      </c>
      <c r="N44" s="10"/>
      <c r="O44" s="10">
        <v>3</v>
      </c>
    </row>
    <row r="45" spans="1:15" x14ac:dyDescent="0.2">
      <c r="A45" s="11">
        <v>1979</v>
      </c>
      <c r="B45" s="12">
        <v>1997</v>
      </c>
      <c r="C45" s="12">
        <v>293</v>
      </c>
      <c r="D45" s="12">
        <v>1541</v>
      </c>
      <c r="E45" s="12">
        <v>6452</v>
      </c>
      <c r="F45" s="12"/>
      <c r="G45" s="12"/>
      <c r="H45" s="12">
        <v>58</v>
      </c>
      <c r="I45" s="12"/>
      <c r="J45" s="12"/>
      <c r="K45" s="12"/>
      <c r="L45" s="12">
        <v>39</v>
      </c>
      <c r="M45" s="12">
        <v>1</v>
      </c>
      <c r="N45" s="12"/>
      <c r="O45" s="12">
        <v>3</v>
      </c>
    </row>
    <row r="46" spans="1:15" x14ac:dyDescent="0.2">
      <c r="A46" s="9">
        <v>1980</v>
      </c>
      <c r="B46" s="10">
        <v>2226</v>
      </c>
      <c r="C46" s="10">
        <v>323</v>
      </c>
      <c r="D46" s="10">
        <v>2226</v>
      </c>
      <c r="E46" s="10">
        <v>7072</v>
      </c>
      <c r="F46" s="10"/>
      <c r="G46" s="10"/>
      <c r="H46" s="10">
        <v>62</v>
      </c>
      <c r="I46" s="10"/>
      <c r="J46" s="10"/>
      <c r="K46" s="10"/>
      <c r="L46" s="10">
        <v>36</v>
      </c>
      <c r="M46" s="12">
        <v>0.4</v>
      </c>
      <c r="N46" s="10"/>
      <c r="O46" s="10">
        <v>2</v>
      </c>
    </row>
    <row r="47" spans="1:15" x14ac:dyDescent="0.2">
      <c r="A47" s="11">
        <v>1981</v>
      </c>
      <c r="B47" s="12">
        <v>2355</v>
      </c>
      <c r="C47" s="12">
        <v>348</v>
      </c>
      <c r="D47" s="12"/>
      <c r="E47" s="12">
        <v>7741</v>
      </c>
      <c r="F47" s="12"/>
      <c r="G47" s="12"/>
      <c r="H47" s="12">
        <v>62</v>
      </c>
      <c r="I47" s="12"/>
      <c r="J47" s="12"/>
      <c r="K47" s="12"/>
      <c r="L47" s="12">
        <v>35</v>
      </c>
      <c r="M47" s="12">
        <v>0.5</v>
      </c>
      <c r="N47" s="12"/>
      <c r="O47" s="12">
        <v>3</v>
      </c>
    </row>
    <row r="48" spans="1:15" x14ac:dyDescent="0.2">
      <c r="A48" s="9">
        <v>1982</v>
      </c>
      <c r="B48" s="10">
        <v>2464</v>
      </c>
      <c r="C48" s="10">
        <v>370</v>
      </c>
      <c r="D48" s="10"/>
      <c r="E48" s="10">
        <v>7457</v>
      </c>
      <c r="F48" s="10"/>
      <c r="G48" s="10"/>
      <c r="H48" s="10">
        <v>70</v>
      </c>
      <c r="I48" s="10"/>
      <c r="J48" s="10"/>
      <c r="K48" s="10"/>
      <c r="L48" s="10">
        <v>26</v>
      </c>
      <c r="M48" s="12">
        <v>0.3</v>
      </c>
      <c r="N48" s="10"/>
      <c r="O48" s="10">
        <v>3</v>
      </c>
    </row>
    <row r="49" spans="1:15" x14ac:dyDescent="0.2">
      <c r="A49" s="11">
        <v>1983</v>
      </c>
      <c r="B49" s="12">
        <v>2870</v>
      </c>
      <c r="C49" s="12">
        <v>374</v>
      </c>
      <c r="D49" s="12"/>
      <c r="E49" s="12">
        <v>7854</v>
      </c>
      <c r="F49" s="12"/>
      <c r="G49" s="12"/>
      <c r="H49" s="12">
        <v>68</v>
      </c>
      <c r="I49" s="12"/>
      <c r="J49" s="12"/>
      <c r="K49" s="12"/>
      <c r="L49" s="12">
        <v>28</v>
      </c>
      <c r="M49" s="12">
        <v>0.5</v>
      </c>
      <c r="N49" s="12"/>
      <c r="O49" s="12">
        <v>3</v>
      </c>
    </row>
    <row r="50" spans="1:15" x14ac:dyDescent="0.2">
      <c r="A50" s="9">
        <v>1984</v>
      </c>
      <c r="B50" s="10">
        <v>3067</v>
      </c>
      <c r="C50" s="10">
        <v>399</v>
      </c>
      <c r="D50" s="10"/>
      <c r="E50" s="10">
        <v>8661</v>
      </c>
      <c r="F50" s="10"/>
      <c r="G50" s="10"/>
      <c r="H50" s="10">
        <v>66</v>
      </c>
      <c r="I50" s="10"/>
      <c r="J50" s="10"/>
      <c r="K50" s="10"/>
      <c r="L50" s="10">
        <v>31</v>
      </c>
      <c r="M50" s="12">
        <v>0.4</v>
      </c>
      <c r="N50" s="10"/>
      <c r="O50" s="10">
        <v>3</v>
      </c>
    </row>
    <row r="51" spans="1:15" x14ac:dyDescent="0.2">
      <c r="A51" s="11">
        <v>1985</v>
      </c>
      <c r="B51" s="12">
        <v>2816</v>
      </c>
      <c r="C51" s="12">
        <v>421</v>
      </c>
      <c r="D51" s="12">
        <v>2816</v>
      </c>
      <c r="E51" s="12">
        <v>9212</v>
      </c>
      <c r="F51" s="12"/>
      <c r="G51" s="12"/>
      <c r="H51" s="12">
        <v>67</v>
      </c>
      <c r="I51" s="12"/>
      <c r="J51" s="12"/>
      <c r="K51" s="12"/>
      <c r="L51" s="12">
        <v>30</v>
      </c>
      <c r="M51" s="12">
        <v>0.3</v>
      </c>
      <c r="N51" s="12"/>
      <c r="O51" s="12">
        <v>3</v>
      </c>
    </row>
    <row r="52" spans="1:15" x14ac:dyDescent="0.2">
      <c r="A52" s="9">
        <v>1986</v>
      </c>
      <c r="B52" s="10">
        <v>2949</v>
      </c>
      <c r="C52" s="10">
        <v>448</v>
      </c>
      <c r="D52" s="10"/>
      <c r="E52" s="10">
        <v>9945</v>
      </c>
      <c r="F52" s="10"/>
      <c r="G52" s="10"/>
      <c r="H52" s="10">
        <v>67</v>
      </c>
      <c r="I52" s="10"/>
      <c r="J52" s="10"/>
      <c r="K52" s="10"/>
      <c r="L52" s="10">
        <v>30</v>
      </c>
      <c r="M52" s="12">
        <v>0.3</v>
      </c>
      <c r="N52" s="10"/>
      <c r="O52" s="10">
        <v>3</v>
      </c>
    </row>
    <row r="53" spans="1:15" x14ac:dyDescent="0.2">
      <c r="A53" s="11">
        <v>1987</v>
      </c>
      <c r="B53" s="12">
        <v>3133</v>
      </c>
      <c r="C53" s="12">
        <v>482</v>
      </c>
      <c r="D53" s="12"/>
      <c r="E53" s="12">
        <v>10655</v>
      </c>
      <c r="F53" s="12"/>
      <c r="G53" s="12"/>
      <c r="H53" s="12">
        <v>68</v>
      </c>
      <c r="I53" s="12"/>
      <c r="J53" s="12"/>
      <c r="K53" s="12"/>
      <c r="L53" s="12">
        <v>29</v>
      </c>
      <c r="M53" s="12">
        <v>0.2</v>
      </c>
      <c r="N53" s="12"/>
      <c r="O53" s="12">
        <v>3</v>
      </c>
    </row>
    <row r="54" spans="1:15" x14ac:dyDescent="0.2">
      <c r="A54" s="9">
        <v>1988</v>
      </c>
      <c r="B54" s="10">
        <v>3193</v>
      </c>
      <c r="C54" s="10">
        <v>519</v>
      </c>
      <c r="D54" s="10"/>
      <c r="E54" s="10">
        <v>10906</v>
      </c>
      <c r="F54" s="10"/>
      <c r="G54" s="10"/>
      <c r="H54" s="10">
        <v>69</v>
      </c>
      <c r="I54" s="10"/>
      <c r="J54" s="10"/>
      <c r="K54" s="10"/>
      <c r="L54" s="10">
        <v>28</v>
      </c>
      <c r="M54" s="12">
        <v>0.2</v>
      </c>
      <c r="N54" s="10"/>
      <c r="O54" s="10">
        <v>3</v>
      </c>
    </row>
    <row r="55" spans="1:15" x14ac:dyDescent="0.2">
      <c r="A55" s="11">
        <v>1989</v>
      </c>
      <c r="B55" s="12">
        <v>3424</v>
      </c>
      <c r="C55" s="12">
        <v>552</v>
      </c>
      <c r="D55" s="12"/>
      <c r="E55" s="12">
        <v>11430</v>
      </c>
      <c r="F55" s="12"/>
      <c r="G55" s="12"/>
      <c r="H55" s="12">
        <v>73</v>
      </c>
      <c r="I55" s="12"/>
      <c r="J55" s="12"/>
      <c r="K55" s="12"/>
      <c r="L55" s="12">
        <v>23</v>
      </c>
      <c r="M55" s="12">
        <v>0.5</v>
      </c>
      <c r="N55" s="12"/>
      <c r="O55" s="12">
        <v>3</v>
      </c>
    </row>
    <row r="56" spans="1:15" x14ac:dyDescent="0.2">
      <c r="A56" s="9">
        <v>1990</v>
      </c>
      <c r="B56" s="10">
        <v>3613</v>
      </c>
      <c r="C56" s="10">
        <v>590</v>
      </c>
      <c r="D56" s="10">
        <v>3468</v>
      </c>
      <c r="E56" s="10">
        <v>11977</v>
      </c>
      <c r="F56" s="10"/>
      <c r="G56" s="10"/>
      <c r="H56" s="10">
        <v>74</v>
      </c>
      <c r="I56" s="10"/>
      <c r="J56" s="10"/>
      <c r="K56" s="10"/>
      <c r="L56" s="10">
        <v>23</v>
      </c>
      <c r="M56" s="12">
        <v>0.5</v>
      </c>
      <c r="N56" s="10"/>
      <c r="O56" s="10">
        <v>3</v>
      </c>
    </row>
    <row r="57" spans="1:15" x14ac:dyDescent="0.2">
      <c r="A57" s="11">
        <v>1991</v>
      </c>
      <c r="B57" s="12">
        <v>3855</v>
      </c>
      <c r="C57" s="12">
        <v>1122</v>
      </c>
      <c r="D57" s="12">
        <v>3864</v>
      </c>
      <c r="E57" s="12">
        <v>12353</v>
      </c>
      <c r="F57" s="12"/>
      <c r="G57" s="12"/>
      <c r="H57" s="12">
        <v>74</v>
      </c>
      <c r="I57" s="12"/>
      <c r="J57" s="12"/>
      <c r="K57" s="12"/>
      <c r="L57" s="12">
        <v>23</v>
      </c>
      <c r="M57" s="12">
        <v>0.4</v>
      </c>
      <c r="N57" s="12"/>
      <c r="O57" s="12">
        <v>3</v>
      </c>
    </row>
    <row r="58" spans="1:15" x14ac:dyDescent="0.2">
      <c r="A58" s="9">
        <v>1992</v>
      </c>
      <c r="B58" s="10">
        <v>4193</v>
      </c>
      <c r="C58" s="10">
        <v>655</v>
      </c>
      <c r="D58" s="10">
        <v>4173</v>
      </c>
      <c r="E58" s="10">
        <v>13191</v>
      </c>
      <c r="F58" s="10"/>
      <c r="G58" s="10"/>
      <c r="H58" s="10">
        <v>73</v>
      </c>
      <c r="I58" s="10"/>
      <c r="J58" s="10"/>
      <c r="K58" s="10"/>
      <c r="L58" s="10">
        <v>23</v>
      </c>
      <c r="M58" s="12">
        <v>0.1</v>
      </c>
      <c r="N58" s="10"/>
      <c r="O58" s="10">
        <v>5</v>
      </c>
    </row>
    <row r="59" spans="1:15" x14ac:dyDescent="0.2">
      <c r="A59" s="11">
        <v>1993</v>
      </c>
      <c r="B59" s="12">
        <v>4430</v>
      </c>
      <c r="C59" s="12">
        <v>685</v>
      </c>
      <c r="D59" s="12">
        <v>4431</v>
      </c>
      <c r="E59" s="12">
        <v>14046</v>
      </c>
      <c r="F59" s="12"/>
      <c r="G59" s="12"/>
      <c r="H59" s="12">
        <v>74</v>
      </c>
      <c r="I59" s="12"/>
      <c r="J59" s="12"/>
      <c r="K59" s="12"/>
      <c r="L59" s="12">
        <v>23</v>
      </c>
      <c r="M59" s="12">
        <v>0.1</v>
      </c>
      <c r="N59" s="12"/>
      <c r="O59" s="12">
        <v>3</v>
      </c>
    </row>
    <row r="60" spans="1:15" x14ac:dyDescent="0.2">
      <c r="A60" s="9">
        <v>1994</v>
      </c>
      <c r="B60" s="10">
        <v>4771</v>
      </c>
      <c r="C60" s="10">
        <v>717</v>
      </c>
      <c r="D60" s="10">
        <v>4772</v>
      </c>
      <c r="E60" s="10">
        <v>15204</v>
      </c>
      <c r="F60" s="10"/>
      <c r="G60" s="10"/>
      <c r="H60" s="10">
        <v>74</v>
      </c>
      <c r="I60" s="10"/>
      <c r="J60" s="10"/>
      <c r="K60" s="10"/>
      <c r="L60" s="10">
        <v>24</v>
      </c>
      <c r="M60" s="12">
        <v>0.1</v>
      </c>
      <c r="N60" s="10"/>
      <c r="O60" s="10">
        <v>3</v>
      </c>
    </row>
    <row r="61" spans="1:15" x14ac:dyDescent="0.2">
      <c r="A61" s="11">
        <v>1995</v>
      </c>
      <c r="B61" s="12">
        <v>4763</v>
      </c>
      <c r="C61" s="12">
        <v>749</v>
      </c>
      <c r="D61" s="12">
        <v>4865</v>
      </c>
      <c r="E61" s="12">
        <v>15613</v>
      </c>
      <c r="F61" s="12"/>
      <c r="G61" s="12"/>
      <c r="H61" s="12">
        <v>74</v>
      </c>
      <c r="I61" s="12"/>
      <c r="J61" s="12"/>
      <c r="K61" s="12"/>
      <c r="L61" s="12">
        <v>24</v>
      </c>
      <c r="M61" s="12">
        <v>0</v>
      </c>
      <c r="N61" s="12"/>
      <c r="O61" s="12">
        <v>3</v>
      </c>
    </row>
    <row r="62" spans="1:15" x14ac:dyDescent="0.2">
      <c r="A62" s="9">
        <v>1996</v>
      </c>
      <c r="B62" s="10">
        <v>4814</v>
      </c>
      <c r="C62" s="10">
        <v>780</v>
      </c>
      <c r="D62" s="10">
        <v>4815</v>
      </c>
      <c r="E62" s="10">
        <v>16024</v>
      </c>
      <c r="F62" s="10"/>
      <c r="G62" s="10"/>
      <c r="H62" s="10">
        <v>74</v>
      </c>
      <c r="I62" s="10"/>
      <c r="J62" s="10"/>
      <c r="K62" s="10"/>
      <c r="L62" s="10">
        <v>24</v>
      </c>
      <c r="M62" s="12">
        <v>0</v>
      </c>
      <c r="N62" s="10"/>
      <c r="O62" s="10">
        <v>3</v>
      </c>
    </row>
    <row r="63" spans="1:15" x14ac:dyDescent="0.2">
      <c r="A63" s="11">
        <v>1997</v>
      </c>
      <c r="B63" s="12">
        <f>4693798/1000</f>
        <v>4693.7979999999998</v>
      </c>
      <c r="C63" s="12">
        <v>816</v>
      </c>
      <c r="D63" s="12">
        <v>5635</v>
      </c>
      <c r="E63" s="12">
        <v>16943</v>
      </c>
      <c r="F63" s="12"/>
      <c r="G63" s="12"/>
      <c r="H63" s="12">
        <v>74</v>
      </c>
      <c r="I63" s="12"/>
      <c r="J63" s="12"/>
      <c r="K63" s="12"/>
      <c r="L63" s="12">
        <v>24</v>
      </c>
      <c r="M63" s="12">
        <v>0</v>
      </c>
      <c r="N63" s="12"/>
      <c r="O63" s="12">
        <v>3</v>
      </c>
    </row>
    <row r="64" spans="1:15" x14ac:dyDescent="0.2">
      <c r="A64" s="9">
        <v>1998</v>
      </c>
      <c r="B64" s="10">
        <f>5113352/1000</f>
        <v>5113.3519999999999</v>
      </c>
      <c r="C64" s="10">
        <v>852</v>
      </c>
      <c r="D64" s="10">
        <v>5794</v>
      </c>
      <c r="E64" s="10">
        <v>18305</v>
      </c>
      <c r="F64" s="10"/>
      <c r="G64" s="10"/>
      <c r="H64" s="10">
        <v>73</v>
      </c>
      <c r="I64" s="10"/>
      <c r="J64" s="10"/>
      <c r="K64" s="10"/>
      <c r="L64" s="10">
        <v>25</v>
      </c>
      <c r="M64" s="12">
        <v>0</v>
      </c>
      <c r="N64" s="10"/>
      <c r="O64" s="10">
        <v>3</v>
      </c>
    </row>
    <row r="65" spans="1:15" x14ac:dyDescent="0.2">
      <c r="A65" s="11">
        <v>1999</v>
      </c>
      <c r="B65" s="12">
        <f>5436135/1000</f>
        <v>5436.1350000000002</v>
      </c>
      <c r="C65" s="12">
        <v>886</v>
      </c>
      <c r="D65" s="12"/>
      <c r="E65" s="12">
        <v>19231</v>
      </c>
      <c r="F65" s="12"/>
      <c r="G65" s="12"/>
      <c r="H65" s="12">
        <v>71</v>
      </c>
      <c r="I65" s="12"/>
      <c r="J65" s="12"/>
      <c r="K65" s="12"/>
      <c r="L65" s="12">
        <v>26</v>
      </c>
      <c r="M65" s="12">
        <v>0</v>
      </c>
      <c r="N65" s="12"/>
      <c r="O65" s="12">
        <v>3</v>
      </c>
    </row>
    <row r="66" spans="1:15" x14ac:dyDescent="0.2">
      <c r="A66" s="9">
        <v>2000</v>
      </c>
      <c r="B66" s="10">
        <f>5257475/1000</f>
        <v>5257.4750000000004</v>
      </c>
      <c r="C66" s="10">
        <v>917</v>
      </c>
      <c r="D66" s="10"/>
      <c r="E66" s="10">
        <v>22349</v>
      </c>
      <c r="F66" s="10"/>
      <c r="G66" s="10"/>
      <c r="H66" s="10">
        <v>43.6</v>
      </c>
      <c r="I66" s="10">
        <v>24.6</v>
      </c>
      <c r="J66" s="10"/>
      <c r="K66" s="10">
        <v>29</v>
      </c>
      <c r="L66" s="10"/>
      <c r="M66" s="10"/>
      <c r="N66" s="12">
        <v>2.8</v>
      </c>
      <c r="O66" s="10"/>
    </row>
    <row r="67" spans="1:15" x14ac:dyDescent="0.2">
      <c r="A67" s="11">
        <v>2001</v>
      </c>
      <c r="B67" s="12">
        <f>6044071/1000</f>
        <v>6044.0709999999999</v>
      </c>
      <c r="C67" s="12">
        <f>952627/1000</f>
        <v>952.62699999999995</v>
      </c>
      <c r="D67" s="12"/>
      <c r="E67" s="12"/>
      <c r="F67" s="12"/>
      <c r="G67" s="12"/>
      <c r="H67" s="12">
        <v>43.2</v>
      </c>
      <c r="I67" s="12">
        <v>25.2</v>
      </c>
      <c r="J67" s="12"/>
      <c r="K67" s="12">
        <v>28.9</v>
      </c>
      <c r="L67" s="12"/>
      <c r="M67" s="12"/>
      <c r="N67" s="12">
        <v>2.8</v>
      </c>
      <c r="O67" s="12"/>
    </row>
    <row r="68" spans="1:15" x14ac:dyDescent="0.2">
      <c r="A68" s="9">
        <v>2002</v>
      </c>
      <c r="B68" s="10">
        <f>6361235/1000</f>
        <v>6361.2349999999997</v>
      </c>
      <c r="C68" s="10">
        <f>989112/1000</f>
        <v>989.11199999999997</v>
      </c>
      <c r="D68" s="10"/>
      <c r="E68" s="10"/>
      <c r="F68" s="10"/>
      <c r="G68" s="10"/>
      <c r="H68" s="10">
        <v>42.8</v>
      </c>
      <c r="I68" s="10">
        <v>25.4</v>
      </c>
      <c r="J68" s="10"/>
      <c r="K68" s="12">
        <v>29.3</v>
      </c>
      <c r="L68" s="10"/>
      <c r="M68" s="12"/>
      <c r="N68" s="12">
        <v>2.6</v>
      </c>
      <c r="O68" s="10"/>
    </row>
    <row r="69" spans="1:15" x14ac:dyDescent="0.2">
      <c r="A69" s="11">
        <v>2003</v>
      </c>
      <c r="B69" s="12">
        <f>6715523/1000</f>
        <v>6715.5230000000001</v>
      </c>
      <c r="C69" s="12">
        <f>1022283/1000</f>
        <v>1022.283</v>
      </c>
      <c r="D69" s="12"/>
      <c r="E69" s="12"/>
      <c r="F69" s="12"/>
      <c r="G69" s="12"/>
      <c r="H69" s="12">
        <v>42.5</v>
      </c>
      <c r="I69" s="12">
        <v>26.4</v>
      </c>
      <c r="J69" s="12"/>
      <c r="K69" s="12">
        <v>28.5</v>
      </c>
      <c r="L69" s="12"/>
      <c r="M69" s="12"/>
      <c r="N69" s="12">
        <v>2.6</v>
      </c>
      <c r="O69" s="12"/>
    </row>
    <row r="70" spans="1:15" x14ac:dyDescent="0.2">
      <c r="A70" s="9">
        <v>2004</v>
      </c>
      <c r="B70" s="10">
        <f>7009534/1000</f>
        <v>7009.5339999999997</v>
      </c>
      <c r="C70" s="10">
        <f>1051922/1000</f>
        <v>1051.922</v>
      </c>
      <c r="D70" s="10"/>
      <c r="E70" s="10"/>
      <c r="F70" s="10"/>
      <c r="G70" s="10"/>
      <c r="H70" s="10">
        <v>42.1</v>
      </c>
      <c r="I70" s="10">
        <v>27.4</v>
      </c>
      <c r="J70" s="10"/>
      <c r="K70" s="12">
        <v>27.8</v>
      </c>
      <c r="L70" s="10"/>
      <c r="M70" s="12"/>
      <c r="N70" s="12">
        <v>2.6</v>
      </c>
      <c r="O70" s="10"/>
    </row>
    <row r="71" spans="1:15" x14ac:dyDescent="0.2">
      <c r="A71" s="11">
        <v>2005</v>
      </c>
      <c r="B71" s="12">
        <f>7363369/1000</f>
        <v>7363.3689999999997</v>
      </c>
      <c r="C71" s="12">
        <f>1083048/1000</f>
        <v>1083.048</v>
      </c>
      <c r="D71" s="12"/>
      <c r="E71" s="12"/>
      <c r="F71" s="12"/>
      <c r="G71" s="12"/>
      <c r="H71" s="12">
        <v>41.5</v>
      </c>
      <c r="I71" s="12">
        <v>28.1</v>
      </c>
      <c r="J71" s="12"/>
      <c r="K71" s="12">
        <v>27.8</v>
      </c>
      <c r="L71" s="12"/>
      <c r="M71" s="12"/>
      <c r="N71" s="12">
        <v>2.6</v>
      </c>
      <c r="O71" s="12"/>
    </row>
    <row r="72" spans="1:15" x14ac:dyDescent="0.2">
      <c r="A72" s="9">
        <v>2006</v>
      </c>
      <c r="B72" s="10">
        <f>7819957/1000</f>
        <v>7819.9570000000003</v>
      </c>
      <c r="C72" s="10">
        <f>1116950/1000</f>
        <v>1116.95</v>
      </c>
      <c r="D72" s="10"/>
      <c r="E72" s="10"/>
      <c r="F72" s="10"/>
      <c r="G72" s="10"/>
      <c r="H72" s="10">
        <v>40.700000000000003</v>
      </c>
      <c r="I72" s="10">
        <v>28.6</v>
      </c>
      <c r="J72" s="10"/>
      <c r="K72" s="12">
        <v>28.2</v>
      </c>
      <c r="L72" s="10"/>
      <c r="M72" s="12"/>
      <c r="N72" s="12">
        <v>2.5</v>
      </c>
      <c r="O72" s="10"/>
    </row>
    <row r="73" spans="1:15" x14ac:dyDescent="0.2">
      <c r="A73" s="11">
        <v>2007</v>
      </c>
      <c r="B73" s="12">
        <f>8175583/1000</f>
        <v>8175.5829999999996</v>
      </c>
      <c r="C73" s="12">
        <f>1153334/1000</f>
        <v>1153.3340000000001</v>
      </c>
      <c r="D73" s="12"/>
      <c r="E73" s="12"/>
      <c r="F73" s="12"/>
      <c r="G73" s="12"/>
      <c r="H73" s="12">
        <v>40.200000000000003</v>
      </c>
      <c r="I73" s="12">
        <v>29.9</v>
      </c>
      <c r="J73" s="12"/>
      <c r="K73" s="12">
        <v>27.5</v>
      </c>
      <c r="L73" s="12"/>
      <c r="M73" s="12"/>
      <c r="N73" s="12">
        <v>2.5</v>
      </c>
      <c r="O73" s="12"/>
    </row>
    <row r="74" spans="1:15" x14ac:dyDescent="0.2">
      <c r="A74" s="9">
        <v>2008</v>
      </c>
      <c r="B74" s="10">
        <f>8359544/1000</f>
        <v>8359.5439999999999</v>
      </c>
      <c r="C74" s="10">
        <f>1194059/1000</f>
        <v>1194.059</v>
      </c>
      <c r="D74" s="10"/>
      <c r="E74" s="10"/>
      <c r="F74" s="10"/>
      <c r="G74" s="10"/>
      <c r="H74" s="12">
        <v>40</v>
      </c>
      <c r="I74" s="12">
        <v>31.1</v>
      </c>
      <c r="J74" s="12"/>
      <c r="K74" s="12">
        <v>26.4</v>
      </c>
      <c r="L74" s="12"/>
      <c r="M74" s="12"/>
      <c r="N74" s="12">
        <v>2.5</v>
      </c>
      <c r="O74" s="10"/>
    </row>
    <row r="75" spans="1:15" x14ac:dyDescent="0.2">
      <c r="A75" s="11">
        <v>2009</v>
      </c>
      <c r="B75" s="12">
        <f>8248616/1000</f>
        <v>8248.616</v>
      </c>
      <c r="C75" s="12">
        <f>1230955/1000</f>
        <v>1230.9549999999999</v>
      </c>
      <c r="D75" s="12"/>
      <c r="E75" s="12"/>
      <c r="F75" s="12"/>
      <c r="G75" s="12"/>
      <c r="H75" s="12">
        <v>40.200000000000003</v>
      </c>
      <c r="I75" s="12">
        <v>32.6</v>
      </c>
      <c r="J75" s="12"/>
      <c r="K75" s="12">
        <v>24.6</v>
      </c>
      <c r="L75" s="12"/>
      <c r="M75" s="12"/>
      <c r="N75" s="12">
        <v>2.6</v>
      </c>
      <c r="O75" s="12"/>
    </row>
    <row r="76" spans="1:15" x14ac:dyDescent="0.2">
      <c r="A76" s="9">
        <v>2010</v>
      </c>
      <c r="B76" s="10">
        <f>8495280/1000</f>
        <v>8495.2800000000007</v>
      </c>
      <c r="C76" s="10">
        <f>1264418/1000</f>
        <v>1264.4179999999999</v>
      </c>
      <c r="D76" s="10"/>
      <c r="E76" s="10"/>
      <c r="F76" s="10"/>
      <c r="G76" s="10"/>
      <c r="H76" s="12">
        <v>39.5</v>
      </c>
      <c r="I76" s="12">
        <v>33.299999999999997</v>
      </c>
      <c r="J76" s="12"/>
      <c r="K76" s="12">
        <v>24.6</v>
      </c>
      <c r="L76" s="12"/>
      <c r="M76" s="12"/>
      <c r="N76" s="12">
        <v>2.6</v>
      </c>
      <c r="O76" s="10"/>
    </row>
    <row r="77" spans="1:15" x14ac:dyDescent="0.2">
      <c r="A77" s="11">
        <v>2011</v>
      </c>
      <c r="B77" s="12">
        <f>8606167/1000</f>
        <v>8606.1669999999995</v>
      </c>
      <c r="C77" s="12">
        <f>1295995/1000</f>
        <v>1295.9949999999999</v>
      </c>
      <c r="D77" s="12"/>
      <c r="E77" s="12"/>
      <c r="F77" s="12"/>
      <c r="G77" s="12"/>
      <c r="H77" s="12">
        <v>39.299999999999997</v>
      </c>
      <c r="I77" s="12">
        <v>33.799999999999997</v>
      </c>
      <c r="J77" s="12"/>
      <c r="K77" s="12">
        <v>24.3</v>
      </c>
      <c r="L77" s="12"/>
      <c r="M77" s="12"/>
      <c r="N77" s="12">
        <v>2.6</v>
      </c>
      <c r="O77" s="12"/>
    </row>
    <row r="78" spans="1:15" x14ac:dyDescent="0.2">
      <c r="A78" s="9">
        <v>2012</v>
      </c>
      <c r="B78" s="10">
        <f>8922156/1000</f>
        <v>8922.1560000000009</v>
      </c>
      <c r="C78" s="10">
        <f>1334390/1000</f>
        <v>1334.39</v>
      </c>
      <c r="D78" s="10"/>
      <c r="E78" s="10"/>
      <c r="F78" s="10"/>
      <c r="G78" s="10"/>
      <c r="H78" s="12">
        <v>38.9</v>
      </c>
      <c r="I78" s="12">
        <v>34.4</v>
      </c>
      <c r="J78" s="12"/>
      <c r="K78" s="12">
        <v>24</v>
      </c>
      <c r="L78" s="12"/>
      <c r="M78" s="12"/>
      <c r="N78" s="12">
        <v>2.6</v>
      </c>
      <c r="O78" s="10"/>
    </row>
    <row r="79" spans="1:15" x14ac:dyDescent="0.2">
      <c r="A79" s="11">
        <v>2013</v>
      </c>
      <c r="B79" s="12">
        <f>8998865/1000</f>
        <v>8998.8649999999998</v>
      </c>
      <c r="C79" s="12">
        <f>1364828/1000</f>
        <v>1364.828</v>
      </c>
      <c r="D79" s="12"/>
      <c r="E79" s="12"/>
      <c r="F79" s="12"/>
      <c r="G79" s="12"/>
      <c r="H79" s="12">
        <v>38.6</v>
      </c>
      <c r="I79" s="12">
        <v>35</v>
      </c>
      <c r="J79" s="12"/>
      <c r="K79" s="12">
        <v>23.7</v>
      </c>
      <c r="L79" s="12"/>
      <c r="M79" s="12"/>
      <c r="N79" s="12">
        <v>2.6</v>
      </c>
      <c r="O79" s="12"/>
    </row>
    <row r="80" spans="1:15" x14ac:dyDescent="0.2">
      <c r="A80" s="9">
        <v>2014</v>
      </c>
      <c r="B80" s="10">
        <f>9108740/1000</f>
        <v>9108.74</v>
      </c>
      <c r="C80" s="10">
        <f>1398669/1000</f>
        <v>1398.6690000000001</v>
      </c>
      <c r="D80" s="10"/>
      <c r="E80" s="10"/>
      <c r="F80" s="10"/>
      <c r="G80" s="10"/>
      <c r="H80" s="12">
        <v>38.6</v>
      </c>
      <c r="I80" s="12">
        <v>35.5</v>
      </c>
      <c r="J80" s="12"/>
      <c r="K80" s="12">
        <v>23.1</v>
      </c>
      <c r="L80" s="12"/>
      <c r="M80" s="12"/>
      <c r="N80" s="12">
        <v>2.7</v>
      </c>
      <c r="O80" s="10"/>
    </row>
    <row r="81" spans="1:15" x14ac:dyDescent="0.2">
      <c r="A81" s="9">
        <v>2015</v>
      </c>
      <c r="B81" s="12">
        <f>9343677/1000</f>
        <v>9343.6769999999997</v>
      </c>
      <c r="C81" s="12">
        <f>1433143/1000</f>
        <v>1433.143</v>
      </c>
      <c r="D81" s="12"/>
      <c r="E81" s="12"/>
      <c r="F81" s="12"/>
      <c r="G81" s="12"/>
      <c r="H81" s="12">
        <v>38.6</v>
      </c>
      <c r="I81" s="12">
        <v>36.5</v>
      </c>
      <c r="J81" s="13"/>
      <c r="K81" s="12">
        <v>22.1</v>
      </c>
      <c r="L81" s="12"/>
      <c r="M81" s="12"/>
      <c r="N81" s="12">
        <v>2.8</v>
      </c>
      <c r="O81" s="12"/>
    </row>
    <row r="82" spans="1:15" x14ac:dyDescent="0.2">
      <c r="A82" s="11">
        <v>2016</v>
      </c>
      <c r="B82" s="10">
        <f>9698365/1000</f>
        <v>9698.3649999999998</v>
      </c>
      <c r="C82" s="10">
        <f>1462523/1000</f>
        <v>1462.5229999999999</v>
      </c>
      <c r="D82" s="10"/>
      <c r="E82" s="10"/>
      <c r="F82" s="10"/>
      <c r="G82" s="10"/>
      <c r="H82" s="12">
        <v>38.299999999999997</v>
      </c>
      <c r="I82" s="12">
        <v>35.200000000000003</v>
      </c>
      <c r="J82" s="12"/>
      <c r="K82" s="12">
        <v>23.6</v>
      </c>
      <c r="L82" s="12"/>
      <c r="M82" s="12"/>
      <c r="N82" s="12">
        <v>2.8</v>
      </c>
      <c r="O82" s="10"/>
    </row>
    <row r="83" spans="1:15" x14ac:dyDescent="0.2">
      <c r="A83" s="9">
        <v>2017</v>
      </c>
      <c r="B83" s="12">
        <f>9803652/1000</f>
        <v>9803.652</v>
      </c>
      <c r="C83" s="12">
        <f>1493594/1000</f>
        <v>1493.5940000000001</v>
      </c>
      <c r="D83" s="12"/>
      <c r="E83" s="12"/>
      <c r="F83" s="12"/>
      <c r="G83" s="12"/>
      <c r="H83" s="12">
        <v>38.5</v>
      </c>
      <c r="I83" s="12">
        <v>35.299999999999997</v>
      </c>
      <c r="J83" s="12"/>
      <c r="K83" s="12">
        <v>23.5</v>
      </c>
      <c r="L83" s="12"/>
      <c r="M83" s="12"/>
      <c r="N83" s="12">
        <v>2.6</v>
      </c>
      <c r="O83" s="12"/>
    </row>
    <row r="84" spans="1:15" x14ac:dyDescent="0.2">
      <c r="A84" s="14">
        <v>2018</v>
      </c>
      <c r="B84" s="15">
        <f>9905096/1000</f>
        <v>9905.0959999999995</v>
      </c>
      <c r="C84" s="15">
        <f>1523074/1000</f>
        <v>1523.0740000000001</v>
      </c>
      <c r="D84" s="15"/>
      <c r="E84" s="15"/>
      <c r="F84" s="15"/>
      <c r="G84" s="15"/>
      <c r="H84" s="16">
        <v>38.799999999999997</v>
      </c>
      <c r="I84" s="16">
        <v>30.1</v>
      </c>
      <c r="J84" s="16"/>
      <c r="K84" s="16">
        <v>28.5</v>
      </c>
      <c r="L84" s="16"/>
      <c r="M84" s="16"/>
      <c r="N84" s="16">
        <v>2.6</v>
      </c>
      <c r="O84" s="15"/>
    </row>
    <row r="85" spans="1:15" ht="12.75" customHeight="1" x14ac:dyDescent="0.2">
      <c r="A85" s="17" t="s">
        <v>19</v>
      </c>
      <c r="B85" s="4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</row>
    <row r="86" spans="1:15" ht="12.75" customHeight="1" x14ac:dyDescent="0.2">
      <c r="A86" s="19" t="s">
        <v>20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1:15" ht="12.75" customHeight="1" x14ac:dyDescent="0.2">
      <c r="A87" s="19" t="s">
        <v>21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</row>
    <row r="88" spans="1:15" ht="12.75" customHeight="1" x14ac:dyDescent="0.2">
      <c r="A88" s="19" t="s">
        <v>22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1:15" ht="12.75" customHeight="1" x14ac:dyDescent="0.2">
      <c r="A89" s="3" t="s">
        <v>23</v>
      </c>
      <c r="B89" s="18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12.75" customHeight="1" x14ac:dyDescent="0.2">
      <c r="A90" s="19" t="s">
        <v>24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2.75" customHeight="1" x14ac:dyDescent="0.2">
      <c r="A91" s="19" t="s">
        <v>25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</row>
    <row r="92" spans="1:15" ht="12.75" customHeight="1" x14ac:dyDescent="0.2">
      <c r="A92" s="19" t="s">
        <v>26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</row>
    <row r="93" spans="1:15" ht="12.75" customHeight="1" x14ac:dyDescent="0.2">
      <c r="A93" s="19" t="s">
        <v>27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</row>
    <row r="94" spans="1:15" ht="12.75" customHeight="1" x14ac:dyDescent="0.2">
      <c r="A94" s="19" t="s">
        <v>28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1:15" ht="27" customHeight="1" x14ac:dyDescent="0.2">
      <c r="A95" s="19" t="s">
        <v>29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1:15" x14ac:dyDescent="0.2"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3:15" x14ac:dyDescent="0.2"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</row>
  </sheetData>
  <mergeCells count="16">
    <mergeCell ref="A93:O93"/>
    <mergeCell ref="A94:O94"/>
    <mergeCell ref="A95:O95"/>
    <mergeCell ref="A86:O86"/>
    <mergeCell ref="A87:O87"/>
    <mergeCell ref="A88:O88"/>
    <mergeCell ref="A90:O90"/>
    <mergeCell ref="A91:O91"/>
    <mergeCell ref="A92:O92"/>
    <mergeCell ref="A1:O1"/>
    <mergeCell ref="A2:O2"/>
    <mergeCell ref="A4:A5"/>
    <mergeCell ref="B4:E4"/>
    <mergeCell ref="F4:F5"/>
    <mergeCell ref="G4:G5"/>
    <mergeCell ref="H4:O4"/>
  </mergeCells>
  <printOptions horizontalCentered="1" verticalCentered="1"/>
  <pageMargins left="0.74803149606299213" right="0.74803149606299213" top="0.98425196850393704" bottom="0.98425196850393704" header="0" footer="0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1211</vt:lpstr>
    </vt:vector>
  </TitlesOfParts>
  <Company>Universidad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</dc:creator>
  <cp:lastModifiedBy>UCR</cp:lastModifiedBy>
  <cp:lastPrinted>2020-02-13T21:00:22Z</cp:lastPrinted>
  <dcterms:created xsi:type="dcterms:W3CDTF">2020-02-13T20:59:17Z</dcterms:created>
  <dcterms:modified xsi:type="dcterms:W3CDTF">2020-02-13T21:00:43Z</dcterms:modified>
</cp:coreProperties>
</file>